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<sst xmlns="http://schemas.openxmlformats.org/spreadsheetml/2006/main" count="164" uniqueCount="113">
  <si>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</si>
  <si>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</si>
  <si>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</si>
  <si>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</si>
  <si>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</si>
  <si>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</si>
  <si>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</si>
  <si>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</si>
  <si>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</si>
  <si>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</si>
  <si>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</si>
  <si>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</si>
  <si>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</si>
  <si>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</si>
  <si>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</si>
  <si>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</si>
  <si>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</si>
  <si>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</si>
  <si>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</si>
  <si>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</si>
  <si>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</si>
  <si>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</si>
  <si>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</si>
  <si>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</si>
  <si>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</si>
  <si>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</si>
  <si>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</si>
  <si>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</si>
  <si>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</si>
  <si>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</si>
  <si>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</si>
  <si>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</si>
  <si>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</si>
  <si>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</si>
  <si>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</si>
  <si>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</si>
  <si>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</si>
  <si>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</si>
  <si>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</si>
  <si>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</si>
  <si>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</si>
  <si>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</si>
  <si>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</si>
  <si>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</si>
  <si>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</si>
  <si>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</si>
  <si>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</si>
  <si>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</si>
  <si>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</si>
  <si>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</si>
  <si>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</si>
  <si>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</si>
  <si>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</si>
  <si>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</si>
  <si>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</si>
  <si>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</si>
  <si>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</si>
  <si>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</si>
  <si>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</si>
  <si>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</si>
  <si>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</si>
  <si>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</si>
  <si>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</si>
  <si>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</si>
  <si>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</si>
  <si>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</si>
  <si>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</si>
  <si>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</si>
  <si>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</si>
  <si>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</si>
  <si>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</si>
  <si>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</si>
  <si>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</si>
  <si>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</si>
  <si>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</si>
  <si>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</si>
  <si>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</si>
  <si>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</si>
  <si>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</si>
  <si>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</si>
  <si>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</si>
  <si>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</si>
  <si>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</si>
  <si>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</si>
  <si>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</si>
  <si>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</si>
  <si>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</si>
  <si>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</si>
  <si>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</si>
  <si>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</si>
  <si>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</si>
  <si>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</si>
  <si>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</si>
  <si>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</si>
  <si>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</si>
  <si>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</si>
  <si>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</si>
  <si>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</si>
  <si>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</si>
  <si>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</si>
  <si>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</si>
  <si>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</si>
  <si>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</si>
  <si>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</si>
  <si>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</si>
  <si>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</si>
  <si>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</si>
  <si>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</si>
  <si>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</si>
  <si>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</si>
  <si>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</si>
  <si>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</si>
  <si>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26.01.2018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</si>
</sst>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5188.9</c:v>
                </c:pt>
                <c:pt idx="1">
                  <c:v>5149.31</c:v>
                </c:pt>
                <c:pt idx="3">
                  <c:v>39.589999999999236</c:v>
                </c:pt>
              </c:numCache>
            </c:numRef>
          </c:val>
          <c:shape val="box"/>
        </c:ser>
        <c:shape val="box"/>
        <c:axId val="52077108"/>
        <c:axId val="66040789"/>
      </c:bar3D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20367.899999999998</c:v>
                </c:pt>
                <c:pt idx="1">
                  <c:v>8282.7</c:v>
                </c:pt>
                <c:pt idx="2">
                  <c:v>18784.8</c:v>
                </c:pt>
                <c:pt idx="3">
                  <c:v>48.9</c:v>
                </c:pt>
                <c:pt idx="4">
                  <c:v>659.7</c:v>
                </c:pt>
                <c:pt idx="5">
                  <c:v>874.5</c:v>
                </c:pt>
                <c:pt idx="6">
                  <c:v>-1.5916157281026244E-12</c:v>
                </c:pt>
              </c:numCache>
            </c:numRef>
          </c:val>
          <c:shape val="box"/>
        </c:ser>
        <c:shape val="box"/>
        <c:axId val="57496190"/>
        <c:axId val="47703663"/>
      </c:bar3D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10253</c:v>
                </c:pt>
                <c:pt idx="1">
                  <c:v>10253</c:v>
                </c:pt>
                <c:pt idx="2">
                  <c:v>10253</c:v>
                </c:pt>
              </c:numCache>
            </c:numRef>
          </c:val>
          <c:shape val="box"/>
        </c:ser>
        <c:shape val="box"/>
        <c:axId val="26679784"/>
        <c:axId val="38791465"/>
      </c:bar3D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445.20000000000005</c:v>
                </c:pt>
                <c:pt idx="1">
                  <c:v>364.6</c:v>
                </c:pt>
                <c:pt idx="3">
                  <c:v>44.8</c:v>
                </c:pt>
                <c:pt idx="4">
                  <c:v>5.1</c:v>
                </c:pt>
                <c:pt idx="5">
                  <c:v>30.700000000000024</c:v>
                </c:pt>
              </c:numCache>
            </c:numRef>
          </c:val>
          <c:shape val="box"/>
        </c:ser>
        <c:shape val="box"/>
        <c:axId val="13578866"/>
        <c:axId val="55100931"/>
      </c:bar3D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632.9</c:v>
                </c:pt>
                <c:pt idx="1">
                  <c:v>632.9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6146332"/>
        <c:axId val="33990397"/>
      </c:bar3D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0397"/>
        <c:crosses val="autoZero"/>
        <c:auto val="1"/>
        <c:lblOffset val="100"/>
        <c:tickLblSkip val="2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87.7</c:v>
                </c:pt>
                <c:pt idx="1">
                  <c:v>77.7</c:v>
                </c:pt>
                <c:pt idx="5">
                  <c:v>10</c:v>
                </c:pt>
              </c:numCache>
            </c:numRef>
          </c:val>
          <c:shape val="box"/>
        </c:ser>
        <c:shape val="box"/>
        <c:axId val="37478118"/>
        <c:axId val="1758743"/>
      </c:bar3D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3"/>
          <c:w val="0.85425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822.2</c:v>
                </c:pt>
              </c:numCache>
            </c:numRef>
          </c:val>
          <c:shape val="box"/>
        </c:ser>
        <c:shape val="box"/>
        <c:axId val="15828688"/>
        <c:axId val="8240465"/>
      </c:bar3D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20367.899999999998</c:v>
                </c:pt>
                <c:pt idx="1">
                  <c:v>10253</c:v>
                </c:pt>
                <c:pt idx="2">
                  <c:v>445.20000000000005</c:v>
                </c:pt>
                <c:pt idx="3">
                  <c:v>632.9</c:v>
                </c:pt>
                <c:pt idx="4">
                  <c:v>87.7</c:v>
                </c:pt>
                <c:pt idx="5">
                  <c:v>5188.9</c:v>
                </c:pt>
                <c:pt idx="6">
                  <c:v>822.2</c:v>
                </c:pt>
              </c:numCache>
            </c:numRef>
          </c:val>
          <c:shape val="box"/>
        </c:ser>
        <c:shape val="box"/>
        <c:axId val="7055322"/>
        <c:axId val="63497899"/>
      </c:bar3D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005"/>
          <c:w val="0.84125"/>
          <c:h val="0.49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5450.8</c:v>
                </c:pt>
                <c:pt idx="4">
                  <c:v>0</c:v>
                </c:pt>
                <c:pt idx="5">
                  <c:v>143056.53000000006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25353.71</c:v>
                </c:pt>
                <c:pt idx="1">
                  <c:v>854.3000000000001</c:v>
                </c:pt>
                <c:pt idx="2">
                  <c:v>48.9</c:v>
                </c:pt>
                <c:pt idx="3">
                  <c:v>1144.5</c:v>
                </c:pt>
                <c:pt idx="4">
                  <c:v>0</c:v>
                </c:pt>
                <c:pt idx="5">
                  <c:v>16428.089999999993</c:v>
                </c:pt>
              </c:numCache>
            </c:numRef>
          </c:val>
          <c:shape val="box"/>
        </c:ser>
        <c:shape val="box"/>
        <c:axId val="34610180"/>
        <c:axId val="43056165"/>
      </c:bar3D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4" sqref="D11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37010.6+B7-192</f>
        <v>55998.2</v>
      </c>
      <c r="C6" s="40">
        <f>111031.8+C7</f>
        <v>168570.6</v>
      </c>
      <c r="D6" s="41">
        <f>18784.8+19.1+1564</f>
        <v>20367.899999999998</v>
      </c>
      <c r="E6" s="3">
        <f>D6/D152*100</f>
        <v>46.4707559976728</v>
      </c>
      <c r="F6" s="3">
        <f>D6/B6*100</f>
        <v>36.3724191134715</v>
      </c>
      <c r="G6" s="3">
        <f aca="true" t="shared" si="0" ref="G6:G43">D6/C6*100</f>
        <v>12.0827119319739</v>
      </c>
      <c r="H6" s="41">
        <f>B6-D6</f>
        <v>35630.3</v>
      </c>
      <c r="I6" s="41">
        <f aca="true" t="shared" si="1" ref="I6:I43">C6-D6</f>
        <v>148202.7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v>8282.7</v>
      </c>
      <c r="E7" s="148">
        <f>D7/D6*100</f>
        <v>40.66545888383192</v>
      </c>
      <c r="F7" s="148">
        <f>D7/B7*100</f>
        <v>43.184946505662275</v>
      </c>
      <c r="G7" s="148">
        <f>D7/C7*100</f>
        <v>14.394982168554089</v>
      </c>
      <c r="H7" s="147">
        <f>B7-D7</f>
        <v>10896.899999999998</v>
      </c>
      <c r="I7" s="147">
        <f t="shared" si="1"/>
        <v>49256.100000000006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v>18784.8</v>
      </c>
      <c r="E8" s="109">
        <f>D8/D6*100</f>
        <v>92.22747558658479</v>
      </c>
      <c r="F8" s="109">
        <f>D8/B8*100</f>
        <v>39.19141931405419</v>
      </c>
      <c r="G8" s="109">
        <f t="shared" si="0"/>
        <v>13.063797352857723</v>
      </c>
      <c r="H8" s="107">
        <f>B8-D8</f>
        <v>29146.100000000002</v>
      </c>
      <c r="I8" s="107">
        <f t="shared" si="1"/>
        <v>125007.99999999999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>
        <v>48.9</v>
      </c>
      <c r="E10" s="109">
        <f>D10/D6*100</f>
        <v>0.2400836610548952</v>
      </c>
      <c r="F10" s="109">
        <f aca="true" t="shared" si="3" ref="F10:F41">D10/B10*100</f>
        <v>1.5535646206633624</v>
      </c>
      <c r="G10" s="109">
        <f t="shared" si="0"/>
        <v>0.445992904243773</v>
      </c>
      <c r="H10" s="107">
        <f t="shared" si="2"/>
        <v>3098.7</v>
      </c>
      <c r="I10" s="107">
        <f t="shared" si="1"/>
        <v>10915.4</v>
      </c>
      <c r="K10" s="158"/>
      <c r="L10" s="143"/>
    </row>
    <row r="11" spans="1:12" s="94" customFormat="1" ht="18">
      <c r="A11" s="105" t="s">
        <v>0</v>
      </c>
      <c r="B11" s="130">
        <f>3754.9-98</f>
        <v>3656.9</v>
      </c>
      <c r="C11" s="131">
        <v>9846.2</v>
      </c>
      <c r="D11" s="150">
        <f>19.1+640.6</f>
        <v>659.7</v>
      </c>
      <c r="E11" s="109">
        <f>D11/D6*100</f>
        <v>3.2389200653970227</v>
      </c>
      <c r="F11" s="109">
        <f t="shared" si="3"/>
        <v>18.039869835106238</v>
      </c>
      <c r="G11" s="109">
        <f t="shared" si="0"/>
        <v>6.700046718531007</v>
      </c>
      <c r="H11" s="107">
        <f t="shared" si="2"/>
        <v>2997.2</v>
      </c>
      <c r="I11" s="107">
        <f t="shared" si="1"/>
        <v>9186.5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>
        <v>874.5</v>
      </c>
      <c r="E12" s="109">
        <f>D12/D6*100</f>
        <v>4.29352068696331</v>
      </c>
      <c r="F12" s="109">
        <f t="shared" si="3"/>
        <v>75.06437768240343</v>
      </c>
      <c r="G12" s="109">
        <f t="shared" si="0"/>
        <v>25.705467372134038</v>
      </c>
      <c r="H12" s="107">
        <f>B12-D12</f>
        <v>290.5</v>
      </c>
      <c r="I12" s="107">
        <f t="shared" si="1"/>
        <v>2527.5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97.79999999999518</v>
      </c>
      <c r="C13" s="131">
        <f>C6-C8-C9-C10-C11-C12</f>
        <v>565.3000000000175</v>
      </c>
      <c r="D13" s="131">
        <f>D6-D8-D9-D10-D11-D12</f>
        <v>-1.5916157281026244E-12</v>
      </c>
      <c r="E13" s="109">
        <f>D13/D6*100</f>
        <v>-7.814333967186723E-15</v>
      </c>
      <c r="F13" s="109">
        <f t="shared" si="3"/>
        <v>-1.6274189448902892E-12</v>
      </c>
      <c r="G13" s="109">
        <f t="shared" si="0"/>
        <v>-2.815524019286353E-13</v>
      </c>
      <c r="H13" s="107">
        <f t="shared" si="2"/>
        <v>97.79999999999677</v>
      </c>
      <c r="I13" s="107">
        <f t="shared" si="1"/>
        <v>565.300000000019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11439.4+B19-25.4</f>
        <v>33417</v>
      </c>
      <c r="C18" s="40">
        <f>34318.2+C19</f>
        <v>100327</v>
      </c>
      <c r="D18" s="41">
        <v>10253</v>
      </c>
      <c r="E18" s="3">
        <f>D18/D152*100</f>
        <v>23.392920293409695</v>
      </c>
      <c r="F18" s="3">
        <f>D18/B18*100</f>
        <v>30.681988209593918</v>
      </c>
      <c r="G18" s="3">
        <f t="shared" si="0"/>
        <v>10.219581966968015</v>
      </c>
      <c r="H18" s="41">
        <f>B18-D18</f>
        <v>23164</v>
      </c>
      <c r="I18" s="41">
        <f t="shared" si="1"/>
        <v>90074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v>10253</v>
      </c>
      <c r="E19" s="148">
        <f>D19/D18*100</f>
        <v>100</v>
      </c>
      <c r="F19" s="148">
        <f t="shared" si="3"/>
        <v>46.598191155751486</v>
      </c>
      <c r="G19" s="148">
        <f t="shared" si="0"/>
        <v>15.532777447855436</v>
      </c>
      <c r="H19" s="147">
        <f t="shared" si="2"/>
        <v>11750</v>
      </c>
      <c r="I19" s="147">
        <f t="shared" si="1"/>
        <v>55755.8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33417</v>
      </c>
      <c r="C25" s="131">
        <f>C18</f>
        <v>100327</v>
      </c>
      <c r="D25" s="131">
        <f>D18</f>
        <v>10253</v>
      </c>
      <c r="E25" s="109">
        <f>D25/D18*100</f>
        <v>100</v>
      </c>
      <c r="F25" s="109">
        <f t="shared" si="3"/>
        <v>30.681988209593918</v>
      </c>
      <c r="G25" s="109">
        <f t="shared" si="0"/>
        <v>10.219581966968015</v>
      </c>
      <c r="H25" s="107">
        <f t="shared" si="2"/>
        <v>23164</v>
      </c>
      <c r="I25" s="107">
        <f t="shared" si="1"/>
        <v>90074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1783.6+4.1</f>
        <v>1787.6999999999998</v>
      </c>
      <c r="C33" s="40">
        <v>5350.83</v>
      </c>
      <c r="D33" s="43">
        <f>364.6+44.8+35.8</f>
        <v>445.20000000000005</v>
      </c>
      <c r="E33" s="3">
        <f>D33/D152*100</f>
        <v>1.0157542294573294</v>
      </c>
      <c r="F33" s="3">
        <f>D33/B33*100</f>
        <v>24.903507299882534</v>
      </c>
      <c r="G33" s="3">
        <f t="shared" si="0"/>
        <v>8.320204529016994</v>
      </c>
      <c r="H33" s="41">
        <f t="shared" si="2"/>
        <v>1342.4999999999998</v>
      </c>
      <c r="I33" s="41">
        <f t="shared" si="1"/>
        <v>4905.63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>
        <v>364.6</v>
      </c>
      <c r="E34" s="109">
        <f>D34/D33*100</f>
        <v>81.89577717879605</v>
      </c>
      <c r="F34" s="109">
        <f t="shared" si="3"/>
        <v>38.60243515087348</v>
      </c>
      <c r="G34" s="109">
        <f t="shared" si="0"/>
        <v>12.6443558175828</v>
      </c>
      <c r="H34" s="107">
        <f t="shared" si="2"/>
        <v>579.9</v>
      </c>
      <c r="I34" s="107">
        <f t="shared" si="1"/>
        <v>2518.9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>
        <f>D36/D33*100</f>
        <v>0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f>78.5+5.5</f>
        <v>84</v>
      </c>
      <c r="C37" s="142">
        <v>235.5</v>
      </c>
      <c r="D37" s="112">
        <v>44.8</v>
      </c>
      <c r="E37" s="116">
        <f>D37/D33*100</f>
        <v>10.062893081761004</v>
      </c>
      <c r="F37" s="116">
        <f t="shared" si="3"/>
        <v>53.333333333333336</v>
      </c>
      <c r="G37" s="116">
        <f t="shared" si="0"/>
        <v>19.023354564755838</v>
      </c>
      <c r="H37" s="112">
        <f t="shared" si="2"/>
        <v>39.2</v>
      </c>
      <c r="I37" s="112">
        <f t="shared" si="1"/>
        <v>190.7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>
        <v>5.1</v>
      </c>
      <c r="E38" s="109">
        <f>D38/D33*100</f>
        <v>1.1455525606469001</v>
      </c>
      <c r="F38" s="109">
        <f t="shared" si="3"/>
        <v>100</v>
      </c>
      <c r="G38" s="109">
        <f t="shared" si="0"/>
        <v>33.33333333333333</v>
      </c>
      <c r="H38" s="107">
        <f t="shared" si="2"/>
        <v>0</v>
      </c>
      <c r="I38" s="107">
        <f t="shared" si="1"/>
        <v>10.200000000000001</v>
      </c>
      <c r="K38" s="158"/>
    </row>
    <row r="39" spans="1:11" s="94" customFormat="1" ht="18.75" thickBot="1">
      <c r="A39" s="105" t="s">
        <v>28</v>
      </c>
      <c r="B39" s="130">
        <f>B33-B34-B36-B37-B35-B38</f>
        <v>576.9999999999998</v>
      </c>
      <c r="C39" s="130">
        <f>C33-C34-C36-C37-C35-C38</f>
        <v>1739.73</v>
      </c>
      <c r="D39" s="130">
        <f>D33-D34-D36-D37-D35-D38</f>
        <v>30.700000000000024</v>
      </c>
      <c r="E39" s="109">
        <f>D39/D33*100</f>
        <v>6.895777178796052</v>
      </c>
      <c r="F39" s="109">
        <f t="shared" si="3"/>
        <v>5.320623916811098</v>
      </c>
      <c r="G39" s="109">
        <f t="shared" si="0"/>
        <v>1.7646416397946822</v>
      </c>
      <c r="H39" s="107">
        <f>B39-D39</f>
        <v>546.2999999999997</v>
      </c>
      <c r="I39" s="107">
        <f t="shared" si="1"/>
        <v>1709.03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83.2+90.6-5.5</f>
        <v>168.3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168.3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>
        <v>237.1</v>
      </c>
      <c r="E45" s="3">
        <f>D45/D152*100</f>
        <v>0.5409598558048803</v>
      </c>
      <c r="F45" s="3">
        <f>D45/B45*100</f>
        <v>24.137228952458518</v>
      </c>
      <c r="G45" s="3">
        <f aca="true" t="shared" si="5" ref="G45:G76">D45/C45*100</f>
        <v>8.045469969460468</v>
      </c>
      <c r="H45" s="41">
        <f>B45-D45</f>
        <v>745.1999999999999</v>
      </c>
      <c r="I45" s="41">
        <f aca="true" t="shared" si="6" ref="I45:I77">C45-D45</f>
        <v>2709.9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>
        <v>237.1</v>
      </c>
      <c r="E46" s="109">
        <f>D46/D45*100</f>
        <v>100</v>
      </c>
      <c r="F46" s="109">
        <f aca="true" t="shared" si="7" ref="F46:F74">D46/B46*100</f>
        <v>28.41222288795686</v>
      </c>
      <c r="G46" s="109">
        <f t="shared" si="5"/>
        <v>9.470362677744049</v>
      </c>
      <c r="H46" s="107">
        <f aca="true" t="shared" si="8" ref="H46:H74">B46-D46</f>
        <v>597.4</v>
      </c>
      <c r="I46" s="107">
        <f t="shared" si="6"/>
        <v>2266.5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>
        <f>D48/D45*100</f>
        <v>0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>
        <f>D49/D45*100</f>
        <v>0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>
        <f>D50/D45*100</f>
        <v>0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f>2152.8-3</f>
        <v>2149.8</v>
      </c>
      <c r="C51" s="40">
        <v>6458.5</v>
      </c>
      <c r="D51" s="41">
        <v>632.9</v>
      </c>
      <c r="E51" s="3">
        <f>D51/D152*100</f>
        <v>1.4440046087680674</v>
      </c>
      <c r="F51" s="3">
        <f>D51/B51*100</f>
        <v>29.439947902130427</v>
      </c>
      <c r="G51" s="3">
        <f t="shared" si="5"/>
        <v>9.799489045443988</v>
      </c>
      <c r="H51" s="41">
        <f>B51-D51</f>
        <v>1516.9</v>
      </c>
      <c r="I51" s="41">
        <f t="shared" si="6"/>
        <v>5825.6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>
        <v>632.9</v>
      </c>
      <c r="E52" s="109">
        <f>D52/D51*100</f>
        <v>100</v>
      </c>
      <c r="F52" s="109">
        <f t="shared" si="7"/>
        <v>41.841861695094536</v>
      </c>
      <c r="G52" s="109">
        <f t="shared" si="5"/>
        <v>14.009961261759823</v>
      </c>
      <c r="H52" s="107">
        <f t="shared" si="8"/>
        <v>879.6999999999999</v>
      </c>
      <c r="I52" s="107">
        <f t="shared" si="6"/>
        <v>3884.6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/>
      <c r="E54" s="109">
        <f>D54/D51*100</f>
        <v>0</v>
      </c>
      <c r="F54" s="109">
        <f t="shared" si="7"/>
        <v>0</v>
      </c>
      <c r="G54" s="109">
        <f t="shared" si="5"/>
        <v>0</v>
      </c>
      <c r="H54" s="107">
        <f t="shared" si="8"/>
        <v>31.6</v>
      </c>
      <c r="I54" s="107">
        <f t="shared" si="6"/>
        <v>96.3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/>
      <c r="E55" s="109">
        <f>D55/D51*100</f>
        <v>0</v>
      </c>
      <c r="F55" s="109">
        <f t="shared" si="7"/>
        <v>0</v>
      </c>
      <c r="G55" s="109">
        <f t="shared" si="5"/>
        <v>0</v>
      </c>
      <c r="H55" s="107">
        <f t="shared" si="8"/>
        <v>87.1</v>
      </c>
      <c r="I55" s="107">
        <f t="shared" si="6"/>
        <v>290.8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408.5000000000002</v>
      </c>
      <c r="C57" s="131">
        <f>C51-C52-C55-C54-C53-C56</f>
        <v>1223.9</v>
      </c>
      <c r="D57" s="131">
        <f>D51-D52-D55-D54-D53-D56</f>
        <v>0</v>
      </c>
      <c r="E57" s="109">
        <f>D57/D51*100</f>
        <v>0</v>
      </c>
      <c r="F57" s="109">
        <f t="shared" si="7"/>
        <v>0</v>
      </c>
      <c r="G57" s="109">
        <f t="shared" si="5"/>
        <v>0</v>
      </c>
      <c r="H57" s="107">
        <f>B57-D57</f>
        <v>408.5000000000002</v>
      </c>
      <c r="I57" s="107">
        <f>C57-D57</f>
        <v>1223.9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f>366.5-0.7</f>
        <v>365.8</v>
      </c>
      <c r="C59" s="40">
        <v>1077.7</v>
      </c>
      <c r="D59" s="41">
        <v>87.7</v>
      </c>
      <c r="E59" s="3">
        <f>D59/D152*100</f>
        <v>0.20009354430235346</v>
      </c>
      <c r="F59" s="3">
        <f>D59/B59*100</f>
        <v>23.974849644614544</v>
      </c>
      <c r="G59" s="3">
        <f t="shared" si="5"/>
        <v>8.137700658810429</v>
      </c>
      <c r="H59" s="41">
        <f>B59-D59</f>
        <v>278.1</v>
      </c>
      <c r="I59" s="41">
        <f t="shared" si="6"/>
        <v>990</v>
      </c>
      <c r="K59" s="158"/>
    </row>
    <row r="60" spans="1:11" s="94" customFormat="1" ht="18">
      <c r="A60" s="105" t="s">
        <v>3</v>
      </c>
      <c r="B60" s="130">
        <v>247.2</v>
      </c>
      <c r="C60" s="131">
        <v>724.9</v>
      </c>
      <c r="D60" s="107">
        <v>77.7</v>
      </c>
      <c r="E60" s="109">
        <f>D60/D59*100</f>
        <v>88.59749144811857</v>
      </c>
      <c r="F60" s="109">
        <f t="shared" si="7"/>
        <v>31.43203883495146</v>
      </c>
      <c r="G60" s="109">
        <f t="shared" si="5"/>
        <v>10.718719823423921</v>
      </c>
      <c r="H60" s="107">
        <f t="shared" si="8"/>
        <v>169.5</v>
      </c>
      <c r="I60" s="107">
        <f t="shared" si="6"/>
        <v>647.1999999999999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103.2</v>
      </c>
      <c r="C62" s="131">
        <v>322.2</v>
      </c>
      <c r="D62" s="107"/>
      <c r="E62" s="109">
        <f>D62/D59*100</f>
        <v>0</v>
      </c>
      <c r="F62" s="109">
        <f t="shared" si="7"/>
        <v>0</v>
      </c>
      <c r="G62" s="109">
        <f t="shared" si="5"/>
        <v>0</v>
      </c>
      <c r="H62" s="107">
        <f t="shared" si="8"/>
        <v>103.2</v>
      </c>
      <c r="I62" s="107">
        <f t="shared" si="6"/>
        <v>322.2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15.40000000000002</v>
      </c>
      <c r="C64" s="131">
        <f>C59-C60-C62-C63-C61</f>
        <v>30.60000000000008</v>
      </c>
      <c r="D64" s="131">
        <f>D59-D60-D62-D63-D61</f>
        <v>10</v>
      </c>
      <c r="E64" s="109">
        <f>D64/D59*100</f>
        <v>11.402508551881413</v>
      </c>
      <c r="F64" s="109">
        <f t="shared" si="7"/>
        <v>64.93506493506484</v>
      </c>
      <c r="G64" s="109">
        <f t="shared" si="5"/>
        <v>32.67973856209142</v>
      </c>
      <c r="H64" s="107">
        <f t="shared" si="8"/>
        <v>5.40000000000002</v>
      </c>
      <c r="I64" s="107">
        <f t="shared" si="6"/>
        <v>20.60000000000008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f>76.1-25.2</f>
        <v>50.89999999999999</v>
      </c>
      <c r="C77" s="54">
        <v>228.2</v>
      </c>
      <c r="D77" s="55"/>
      <c r="E77" s="35"/>
      <c r="F77" s="35"/>
      <c r="G77" s="35"/>
      <c r="H77" s="55">
        <f>B77-D77</f>
        <v>50.89999999999999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13364.7-393.5-16.7+25.2+29.8+328.3</f>
        <v>13337.8</v>
      </c>
      <c r="C90" s="40">
        <f>40094.1-1180.6-50</f>
        <v>38863.5</v>
      </c>
      <c r="D90" s="41">
        <f>3076.1+1190.1+85.4+19.6+5.2+812.5</f>
        <v>5188.9</v>
      </c>
      <c r="E90" s="3">
        <f>D90/D152*100</f>
        <v>11.838830011750078</v>
      </c>
      <c r="F90" s="3">
        <f aca="true" t="shared" si="11" ref="F90:F96">D90/B90*100</f>
        <v>38.903717254719666</v>
      </c>
      <c r="G90" s="3">
        <f t="shared" si="9"/>
        <v>13.351602403283286</v>
      </c>
      <c r="H90" s="41">
        <f aca="true" t="shared" si="12" ref="H90:H96">B90-D90</f>
        <v>8148.9</v>
      </c>
      <c r="I90" s="41">
        <f t="shared" si="10"/>
        <v>33674.6</v>
      </c>
      <c r="J90" s="94"/>
      <c r="K90" s="158"/>
    </row>
    <row r="91" spans="1:11" s="94" customFormat="1" ht="18">
      <c r="A91" s="105" t="s">
        <v>3</v>
      </c>
      <c r="B91" s="130">
        <f>25+12517.8+27.4+362.7</f>
        <v>12932.9</v>
      </c>
      <c r="C91" s="131">
        <v>37361.9</v>
      </c>
      <c r="D91" s="107">
        <f>3071.3+1190.01+77.9+810.1</f>
        <v>5149.31</v>
      </c>
      <c r="E91" s="109">
        <f>D91/D90*100</f>
        <v>99.23702518838292</v>
      </c>
      <c r="F91" s="109">
        <f t="shared" si="11"/>
        <v>39.815586604705835</v>
      </c>
      <c r="G91" s="109">
        <f t="shared" si="9"/>
        <v>13.782248761438792</v>
      </c>
      <c r="H91" s="107">
        <f t="shared" si="12"/>
        <v>7783.589999999999</v>
      </c>
      <c r="I91" s="107">
        <f t="shared" si="10"/>
        <v>32212.59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233.89999999999964</v>
      </c>
      <c r="C94" s="131">
        <f>C90-C91-C92-C93</f>
        <v>988.4999999999985</v>
      </c>
      <c r="D94" s="131">
        <f>D90-D91-D92-D93</f>
        <v>39.589999999999236</v>
      </c>
      <c r="E94" s="109">
        <f>D94/D90*100</f>
        <v>0.7629748116170911</v>
      </c>
      <c r="F94" s="109">
        <f t="shared" si="11"/>
        <v>16.926036767849208</v>
      </c>
      <c r="G94" s="109">
        <f>D94/C94*100</f>
        <v>4.005058168942771</v>
      </c>
      <c r="H94" s="107">
        <f t="shared" si="12"/>
        <v>194.3100000000004</v>
      </c>
      <c r="I94" s="107">
        <f>C94-D94</f>
        <v>948.9099999999993</v>
      </c>
      <c r="K94" s="158"/>
    </row>
    <row r="95" spans="1:11" ht="18">
      <c r="A95" s="83" t="s">
        <v>12</v>
      </c>
      <c r="B95" s="92">
        <f>2841.3-97.3</f>
        <v>2744</v>
      </c>
      <c r="C95" s="86">
        <v>8523.8</v>
      </c>
      <c r="D95" s="85">
        <f>627.6+194.6</f>
        <v>822.2</v>
      </c>
      <c r="E95" s="82">
        <f>D95/D152*100</f>
        <v>1.87590549743894</v>
      </c>
      <c r="F95" s="84">
        <f t="shared" si="11"/>
        <v>29.963556851311957</v>
      </c>
      <c r="G95" s="81">
        <f>D95/C95*100</f>
        <v>9.645932565287783</v>
      </c>
      <c r="H95" s="85">
        <f t="shared" si="12"/>
        <v>1921.8</v>
      </c>
      <c r="I95" s="88">
        <f>C95-D95</f>
        <v>7701.599999999999</v>
      </c>
      <c r="K95" s="158"/>
    </row>
    <row r="96" spans="1:11" s="94" customFormat="1" ht="18.75" thickBot="1">
      <c r="A96" s="133" t="s">
        <v>84</v>
      </c>
      <c r="B96" s="134">
        <f>967.9-67.9</f>
        <v>900</v>
      </c>
      <c r="C96" s="135">
        <v>2903.7</v>
      </c>
      <c r="D96" s="136">
        <v>194.6</v>
      </c>
      <c r="E96" s="137">
        <f>D96/D95*100</f>
        <v>23.66820724884456</v>
      </c>
      <c r="F96" s="138">
        <f t="shared" si="11"/>
        <v>21.62222222222222</v>
      </c>
      <c r="G96" s="139">
        <f>D96/C96*100</f>
        <v>6.701794262492681</v>
      </c>
      <c r="H96" s="140">
        <f t="shared" si="12"/>
        <v>705.4</v>
      </c>
      <c r="I96" s="129">
        <f>C96-D96</f>
        <v>2709.1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v>866.7</v>
      </c>
      <c r="C102" s="71">
        <v>2621.7</v>
      </c>
      <c r="D102" s="66">
        <f>144.5+120.5</f>
        <v>265</v>
      </c>
      <c r="E102" s="17">
        <f>D102/D152*100</f>
        <v>0.6046156127722196</v>
      </c>
      <c r="F102" s="17">
        <f>D102/B102*100</f>
        <v>30.575747086650512</v>
      </c>
      <c r="G102" s="17">
        <f aca="true" t="shared" si="14" ref="G102:G150">D102/C102*100</f>
        <v>10.10794522637983</v>
      </c>
      <c r="H102" s="66">
        <f aca="true" t="shared" si="15" ref="H102:H107">B102-D102</f>
        <v>601.7</v>
      </c>
      <c r="I102" s="66">
        <f aca="true" t="shared" si="16" ref="I102:I150">C102-D102</f>
        <v>2356.7</v>
      </c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K103" s="158"/>
    </row>
    <row r="104" spans="1:11" s="94" customFormat="1" ht="18">
      <c r="A104" s="125" t="s">
        <v>49</v>
      </c>
      <c r="B104" s="106">
        <v>565.6</v>
      </c>
      <c r="C104" s="107">
        <v>1703.5</v>
      </c>
      <c r="D104" s="107">
        <f>144.4+120.5</f>
        <v>264.9</v>
      </c>
      <c r="E104" s="109">
        <f>D104/D102*100</f>
        <v>99.9622641509434</v>
      </c>
      <c r="F104" s="109">
        <f aca="true" t="shared" si="17" ref="F104:F150">D104/B104*100</f>
        <v>46.83521923620933</v>
      </c>
      <c r="G104" s="109">
        <f t="shared" si="14"/>
        <v>15.550337540358086</v>
      </c>
      <c r="H104" s="107">
        <f t="shared" si="15"/>
        <v>300.70000000000005</v>
      </c>
      <c r="I104" s="107">
        <f t="shared" si="16"/>
        <v>1438.6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301.1</v>
      </c>
      <c r="C106" s="127">
        <f>C102-C103-C104</f>
        <v>918.1999999999998</v>
      </c>
      <c r="D106" s="127">
        <f>D102-D103-D104</f>
        <v>0.10000000000002274</v>
      </c>
      <c r="E106" s="128">
        <f>D106/D102*100</f>
        <v>0.037735849056612356</v>
      </c>
      <c r="F106" s="128">
        <f t="shared" si="17"/>
        <v>0.033211557622060024</v>
      </c>
      <c r="G106" s="128">
        <f t="shared" si="14"/>
        <v>0.010890873448053012</v>
      </c>
      <c r="H106" s="129">
        <f>B106-D106</f>
        <v>301</v>
      </c>
      <c r="I106" s="129">
        <f t="shared" si="16"/>
        <v>918.0999999999998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10280.5</v>
      </c>
      <c r="C107" s="68">
        <f>SUM(C108:C149)-C115-C119+C150-C140-C141-C109-C112-C122-C123-C138-C131-C129-C136</f>
        <v>31564.500000000004</v>
      </c>
      <c r="D107" s="68">
        <f>SUM(D108:D149)-D115-D119+D150-D140-D141-D109-D112-D122-D123-D138-D131-D129-D136</f>
        <v>5529.599999999999</v>
      </c>
      <c r="E107" s="69">
        <f>D107/D152*100</f>
        <v>12.616160348623644</v>
      </c>
      <c r="F107" s="69">
        <f>D107/B107*100</f>
        <v>53.787267156266715</v>
      </c>
      <c r="G107" s="69">
        <f t="shared" si="14"/>
        <v>17.51841467471368</v>
      </c>
      <c r="H107" s="68">
        <f t="shared" si="15"/>
        <v>4750.900000000001</v>
      </c>
      <c r="I107" s="68">
        <f t="shared" si="16"/>
        <v>26034.900000000005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/>
      <c r="E108" s="102">
        <f>D108/D107*100</f>
        <v>0</v>
      </c>
      <c r="F108" s="102">
        <f t="shared" si="17"/>
        <v>0</v>
      </c>
      <c r="G108" s="102">
        <f t="shared" si="14"/>
        <v>0</v>
      </c>
      <c r="H108" s="103">
        <f aca="true" t="shared" si="18" ref="H108:H150">B108-D108</f>
        <v>393.5</v>
      </c>
      <c r="I108" s="103">
        <f t="shared" si="16"/>
        <v>1180.6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 t="e">
        <f>D109/D108*100</f>
        <v>#DIV/0!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/>
      <c r="E114" s="102">
        <f>D114/D107*100</f>
        <v>0</v>
      </c>
      <c r="F114" s="102">
        <f t="shared" si="17"/>
        <v>0</v>
      </c>
      <c r="G114" s="102">
        <f t="shared" si="14"/>
        <v>0</v>
      </c>
      <c r="H114" s="103">
        <f t="shared" si="18"/>
        <v>245.3</v>
      </c>
      <c r="I114" s="103">
        <f t="shared" si="16"/>
        <v>735.9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</f>
        <v>6.699999999999999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6.699999999999999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>
        <v>3529.6</v>
      </c>
      <c r="E124" s="116">
        <f>D124/D107*100</f>
        <v>63.831018518518526</v>
      </c>
      <c r="F124" s="102">
        <f t="shared" si="17"/>
        <v>100</v>
      </c>
      <c r="G124" s="102">
        <f t="shared" si="14"/>
        <v>33.333333333333336</v>
      </c>
      <c r="H124" s="103">
        <f t="shared" si="18"/>
        <v>0</v>
      </c>
      <c r="I124" s="103">
        <f t="shared" si="16"/>
        <v>7059.199999999999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/>
      <c r="E128" s="116">
        <f>D128/D107*100</f>
        <v>0</v>
      </c>
      <c r="F128" s="102">
        <f t="shared" si="17"/>
        <v>0</v>
      </c>
      <c r="G128" s="102">
        <f t="shared" si="14"/>
        <v>0</v>
      </c>
      <c r="H128" s="103">
        <f t="shared" si="18"/>
        <v>96.1</v>
      </c>
      <c r="I128" s="103">
        <f t="shared" si="16"/>
        <v>288.3</v>
      </c>
      <c r="K128" s="158"/>
      <c r="L128" s="104"/>
    </row>
    <row r="129" spans="1:12" s="118" customFormat="1" ht="18" hidden="1">
      <c r="A129" s="105" t="s">
        <v>89</v>
      </c>
      <c r="B129" s="106"/>
      <c r="C129" s="107"/>
      <c r="D129" s="108"/>
      <c r="E129" s="109" t="e">
        <f>D129/D128*100</f>
        <v>#DIV/0!</v>
      </c>
      <c r="F129" s="109" t="e">
        <f>D129/B129*100</f>
        <v>#DIV/0!</v>
      </c>
      <c r="G129" s="109" t="e">
        <f t="shared" si="14"/>
        <v>#DIV/0!</v>
      </c>
      <c r="H129" s="107">
        <f t="shared" si="18"/>
        <v>0</v>
      </c>
      <c r="I129" s="107">
        <f t="shared" si="16"/>
        <v>0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</f>
        <v>0</v>
      </c>
      <c r="C134" s="112">
        <v>89.5</v>
      </c>
      <c r="D134" s="113"/>
      <c r="E134" s="116">
        <f>D134/D107*100</f>
        <v>0</v>
      </c>
      <c r="F134" s="102" t="e">
        <f t="shared" si="17"/>
        <v>#DIV/0!</v>
      </c>
      <c r="G134" s="102">
        <f t="shared" si="14"/>
        <v>0</v>
      </c>
      <c r="H134" s="103">
        <f t="shared" si="18"/>
        <v>0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>
        <v>107.3</v>
      </c>
      <c r="E139" s="116">
        <f>D139/D107*100</f>
        <v>1.9404658564814814</v>
      </c>
      <c r="F139" s="102">
        <f t="shared" si="17"/>
        <v>85.15873015873015</v>
      </c>
      <c r="G139" s="102">
        <f t="shared" si="14"/>
        <v>28.386243386243386</v>
      </c>
      <c r="H139" s="103">
        <f t="shared" si="18"/>
        <v>18.700000000000003</v>
      </c>
      <c r="I139" s="103">
        <f t="shared" si="16"/>
        <v>270.7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>
        <v>107.3</v>
      </c>
      <c r="E140" s="109">
        <f>D140/D139*100</f>
        <v>100</v>
      </c>
      <c r="F140" s="109">
        <f aca="true" t="shared" si="19" ref="F140:F149">D140/B140*100</f>
        <v>93.22328410078194</v>
      </c>
      <c r="G140" s="109">
        <f t="shared" si="14"/>
        <v>30.833333333333336</v>
      </c>
      <c r="H140" s="107">
        <f t="shared" si="18"/>
        <v>7.799999999999997</v>
      </c>
      <c r="I140" s="107">
        <f t="shared" si="16"/>
        <v>240.7</v>
      </c>
      <c r="K140" s="158">
        <f>B128+B127+B126+B125+B118+B117+B114+B111+B108+B139+B121</f>
        <v>1043.8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/>
      <c r="E141" s="109">
        <f>D141/D139*100</f>
        <v>0</v>
      </c>
      <c r="F141" s="109">
        <f t="shared" si="19"/>
        <v>0</v>
      </c>
      <c r="G141" s="109">
        <f>D141/C141*100</f>
        <v>0</v>
      </c>
      <c r="H141" s="107">
        <f t="shared" si="18"/>
        <v>8</v>
      </c>
      <c r="I141" s="107">
        <f t="shared" si="16"/>
        <v>21.9</v>
      </c>
      <c r="K141" s="158">
        <f>K140+B144+B124+B150</f>
        <v>10280.5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>
        <v>254.7</v>
      </c>
      <c r="E144" s="116">
        <f>D144/D107*100</f>
        <v>4.606119791666667</v>
      </c>
      <c r="F144" s="102">
        <f t="shared" si="19"/>
        <v>7.836923076923076</v>
      </c>
      <c r="G144" s="102">
        <f t="shared" si="14"/>
        <v>2.6123076923076924</v>
      </c>
      <c r="H144" s="103">
        <f t="shared" si="18"/>
        <v>2995.3</v>
      </c>
      <c r="I144" s="103">
        <f t="shared" si="16"/>
        <v>9495.3</v>
      </c>
      <c r="K144" s="158">
        <f>B107-K141</f>
        <v>0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29.622395833333336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5794.599999999999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122179.6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43829.49999999999</v>
      </c>
      <c r="E152" s="28">
        <v>100</v>
      </c>
      <c r="F152" s="3">
        <f>D152/B152*100</f>
        <v>35.87300989690586</v>
      </c>
      <c r="G152" s="3">
        <f aca="true" t="shared" si="20" ref="G152:G158">D152/C152*100</f>
        <v>11.937876683731693</v>
      </c>
      <c r="H152" s="41">
        <f aca="true" t="shared" si="21" ref="H152:H158">B152-D152</f>
        <v>78350.1</v>
      </c>
      <c r="I152" s="41">
        <f aca="true" t="shared" si="22" ref="I152:I158">C152-D152</f>
        <v>323317.03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64560.899999999994</v>
      </c>
      <c r="C153" s="52">
        <f>C8+C20+C34+C52+C60+C91+C115+C119+C46+C140+C131+C103</f>
        <v>192261.8</v>
      </c>
      <c r="D153" s="52">
        <f>D8+D20+D34+D52+D60+D91+D115+D119+D46+D140+D131+D103</f>
        <v>25353.71</v>
      </c>
      <c r="E153" s="6">
        <f>D153/D152*100</f>
        <v>57.84622229320435</v>
      </c>
      <c r="F153" s="6">
        <f aca="true" t="shared" si="23" ref="F153:F158">D153/B153*100</f>
        <v>39.2709983906668</v>
      </c>
      <c r="G153" s="6">
        <f t="shared" si="20"/>
        <v>13.187076163855743</v>
      </c>
      <c r="H153" s="53">
        <f t="shared" si="21"/>
        <v>39207.189999999995</v>
      </c>
      <c r="I153" s="63">
        <f t="shared" si="22"/>
        <v>166908.09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5416.599999999999</v>
      </c>
      <c r="C154" s="53">
        <f>C11+C23+C36+C55+C62+C92+C49+C141+C109+C112+C96+C138</f>
        <v>15300.400000000001</v>
      </c>
      <c r="D154" s="53">
        <f>D11+D23+D36+D55+D62+D92+D49+D141+D109+D112+D96+D138</f>
        <v>854.3000000000001</v>
      </c>
      <c r="E154" s="6">
        <f>D154/D152*100</f>
        <v>1.9491438414766316</v>
      </c>
      <c r="F154" s="6">
        <f t="shared" si="23"/>
        <v>15.771886423217518</v>
      </c>
      <c r="G154" s="6">
        <f t="shared" si="20"/>
        <v>5.583514156492641</v>
      </c>
      <c r="H154" s="53">
        <f t="shared" si="21"/>
        <v>4562.299999999999</v>
      </c>
      <c r="I154" s="63">
        <f t="shared" si="22"/>
        <v>14446.100000000002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48.9</v>
      </c>
      <c r="E155" s="6">
        <f>D155/D152*100</f>
        <v>0.11156869231910016</v>
      </c>
      <c r="F155" s="6">
        <f t="shared" si="23"/>
        <v>1.5381227981882235</v>
      </c>
      <c r="G155" s="6">
        <f t="shared" si="20"/>
        <v>0.44145526767175236</v>
      </c>
      <c r="H155" s="53">
        <f t="shared" si="21"/>
        <v>3130.2999999999997</v>
      </c>
      <c r="I155" s="63">
        <f t="shared" si="22"/>
        <v>11028.099999999999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1845.6999999999998</v>
      </c>
      <c r="C156" s="52">
        <f>C12+C24+C104+C63+C38+C93+C129+C56+C136</f>
        <v>5450.8</v>
      </c>
      <c r="D156" s="52">
        <f>D12+D24+D104+D63+D38+D93+D129+D56+D136</f>
        <v>1144.5</v>
      </c>
      <c r="E156" s="6">
        <f>D156/D152*100</f>
        <v>2.611254976670964</v>
      </c>
      <c r="F156" s="6">
        <f t="shared" si="23"/>
        <v>62.0089938776616</v>
      </c>
      <c r="G156" s="6">
        <f t="shared" si="20"/>
        <v>20.996917883613413</v>
      </c>
      <c r="H156" s="53">
        <f>B156-D156</f>
        <v>701.1999999999998</v>
      </c>
      <c r="I156" s="63">
        <f t="shared" si="22"/>
        <v>4306.3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47177.20000000002</v>
      </c>
      <c r="C158" s="65">
        <f>C152-C153-C154-C155-C156-C157</f>
        <v>143056.53000000006</v>
      </c>
      <c r="D158" s="65">
        <f>D152-D153-D154-D155-D156-D157</f>
        <v>16428.089999999993</v>
      </c>
      <c r="E158" s="31">
        <f>D158/D152*100</f>
        <v>37.481810196328944</v>
      </c>
      <c r="F158" s="31">
        <f t="shared" si="23"/>
        <v>34.82209626684074</v>
      </c>
      <c r="G158" s="31">
        <f t="shared" si="20"/>
        <v>11.483635175549125</v>
      </c>
      <c r="H158" s="90">
        <f t="shared" si="21"/>
        <v>30749.110000000026</v>
      </c>
      <c r="I158" s="90">
        <f t="shared" si="22"/>
        <v>126628.44000000006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43829.49999999999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43829.49999999999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2018-01-22T11:06:14Z</cp:lastPrinted>
  <dcterms:created xsi:type="dcterms:W3CDTF">2000-06-20T04:48:00Z</dcterms:created>
  <dcterms:modified xsi:type="dcterms:W3CDTF">2018-01-26T05:50:06Z</dcterms:modified>
  <cp:category/>
  <cp:version/>
  <cp:contentType/>
  <cp:contentStatus/>
</cp:coreProperties>
</file>